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00" tabRatio="945" activeTab="2"/>
  </bookViews>
  <sheets>
    <sheet name="МБДОУ" sheetId="1" r:id="rId1"/>
    <sheet name="МБОУ" sheetId="2" r:id="rId2"/>
    <sheet name="ЦРО" sheetId="3" r:id="rId3"/>
  </sheets>
  <definedNames/>
  <calcPr fullCalcOnLoad="1"/>
</workbook>
</file>

<file path=xl/sharedStrings.xml><?xml version="1.0" encoding="utf-8"?>
<sst xmlns="http://schemas.openxmlformats.org/spreadsheetml/2006/main" count="216" uniqueCount="137">
  <si>
    <t>Фамилия, имя, отчество</t>
  </si>
  <si>
    <t>Среднемесячная заработная плата, руб.</t>
  </si>
  <si>
    <t>№ п/п</t>
  </si>
  <si>
    <t xml:space="preserve">Директор </t>
  </si>
  <si>
    <t xml:space="preserve">Заместитель директора </t>
  </si>
  <si>
    <t>Наименование должности</t>
  </si>
  <si>
    <t>Муниципальное бюджетное дошкольное общеобразовательное учреждение детский сад № 1 «Алёнушка»</t>
  </si>
  <si>
    <t xml:space="preserve">Заведующий </t>
  </si>
  <si>
    <t>Муниципальное бюджетное дошкольное общеобразовательное учреждение "Детский сад № 3 "Солнышко"</t>
  </si>
  <si>
    <t>Муниципальное бюджетное дошкольное общеобразовательное учреждение "Детский сад № 4 "Теремок"</t>
  </si>
  <si>
    <t>Муниципальное бюджетное дошкольное общеобразовательное учреждение детский сад № 5 "Звёздочка"</t>
  </si>
  <si>
    <t>Муниципальное бюджетное дошкольное общеобразовательное учреждение "Детский сад №7 "Сказка"</t>
  </si>
  <si>
    <t>Муниципальное бюджетное дошкольное общеобразовательное учреждение "Детский сад № 10 "Семицветик"</t>
  </si>
  <si>
    <t>Муниципальное бюджетное дошкольное общеобразовательное учреждение "Детский сад №11 "Колосок"</t>
  </si>
  <si>
    <t>Муниципальное бюджетное дошкольное общеобразовательное учреждение "Детский сад № 13 "Ласточка"</t>
  </si>
  <si>
    <t>Муниципальное бюджетное дошкольное общеобразовательное учреждение "Детский сад № 15 "Родничок"</t>
  </si>
  <si>
    <t>Муниципальное бюджетное дошкольное общеобразовательное учреждение "Детский сад № 17 "Тополёк"</t>
  </si>
  <si>
    <t>Муниципальное бюджетное дошкольное общеобразовательное учреждение "Детский сад № 19 "Брусничка"</t>
  </si>
  <si>
    <t>Муниципальное бюджетное дошкольное общеобразовательное учреждение "Детский сад № 23 "Улыбка"</t>
  </si>
  <si>
    <t>Муниципальное бюджетное дошкольное общеобразовательное учреждение "Детский сад № 28 "Светлячок"</t>
  </si>
  <si>
    <t>Муниципальное бюджетное дошкольное общеобразовательное учреждение "Детский сад № 30 "Ромашка"</t>
  </si>
  <si>
    <t xml:space="preserve">Заместитель заведующего </t>
  </si>
  <si>
    <t>Директор</t>
  </si>
  <si>
    <t xml:space="preserve">Муниципальное бюджетное общеобразовательное учреждение
"Белая средняя общеобразовательная школа"
</t>
  </si>
  <si>
    <t>Ченских Алёна Владимировна</t>
  </si>
  <si>
    <t xml:space="preserve">
Мамойко Любовь Павловна
</t>
  </si>
  <si>
    <t xml:space="preserve">Муниципальное бюджетное общеобразовательное учреждение
"Белореченский лицей"
</t>
  </si>
  <si>
    <t xml:space="preserve">Тараканова Марина Игоревна
</t>
  </si>
  <si>
    <t xml:space="preserve">Муниципальное бюджетное общеобразовательное учреждение
"Большееланская средняя общеобразовательная школа"
</t>
  </si>
  <si>
    <t xml:space="preserve">Серебров Олег Александрович
</t>
  </si>
  <si>
    <t xml:space="preserve">Муниципальное бюджетное общеобразовательное учреждение
"Буретская средняя общеобразовательная школа"
</t>
  </si>
  <si>
    <t xml:space="preserve">Халиулина Елена Владимировна
</t>
  </si>
  <si>
    <t xml:space="preserve">Муниципальное бюджетное общеобразовательное учреждение
"Мальтинская средняя общеобразовательная школа"
</t>
  </si>
  <si>
    <t xml:space="preserve">Муниципальное бюджетное общеобразовательное учреждение
"Мишелёвская средняя общеобразовательная школа №19"
</t>
  </si>
  <si>
    <t xml:space="preserve">Вишнякова Галина Дмитриевна
</t>
  </si>
  <si>
    <t xml:space="preserve">Муниципальное бюджетное общеобразовательное учреждение
"Новожилкинская средняя образовательная школа"
</t>
  </si>
  <si>
    <t xml:space="preserve">Муниципальное бюджетное общеобразовательное учреждение
"Новомальтинская средняя общеобразовательная школа"
</t>
  </si>
  <si>
    <t xml:space="preserve">Лесков Валерий Михайлович
</t>
  </si>
  <si>
    <t xml:space="preserve">Муниципальное бюджетное общеобразовательное учреждение
"Раздольинская средняя общеобразовательная школа"
</t>
  </si>
  <si>
    <t xml:space="preserve">Медведева Рита Владимировна
</t>
  </si>
  <si>
    <t xml:space="preserve">Муниципальное бюджетное общеобразовательное учреждение
"Средняя общеобразовательная школа №6"
</t>
  </si>
  <si>
    <t xml:space="preserve">Муниципальное бюджетное общеобразовательное учреждение
"Средняя общеобразовательная школа №7"
</t>
  </si>
  <si>
    <t xml:space="preserve">Муллина Анна Владимировна
</t>
  </si>
  <si>
    <t xml:space="preserve">Муниципальное бюджетное общеобразовательное учреждение
"Средняя общеобразовательная школа №20"
</t>
  </si>
  <si>
    <t xml:space="preserve">Муниципальное бюджетное общеобразовательное учреждение
"Тайтурская средняя общеобразовательная школа"
</t>
  </si>
  <si>
    <t xml:space="preserve">Котовская Ольга Ивановна
</t>
  </si>
  <si>
    <t xml:space="preserve">Муниципальное бюджетное общеобразовательное учреждение
"Тальянская средняя общеобразовательная школа №17"
</t>
  </si>
  <si>
    <t xml:space="preserve">Путилин Валентин Александрович
</t>
  </si>
  <si>
    <t xml:space="preserve">Луценко Татьяна Николаевна
</t>
  </si>
  <si>
    <t xml:space="preserve">Муниципальное бюджетное общеобразовательное учреждение
"Тельминская средняя общеобразовательная школа"
</t>
  </si>
  <si>
    <t xml:space="preserve">Основные общеобразовательные учреждения
Муниципальное бюджетное общеобразовательное учреждение
"Биликтуйская основная общеобразовательная школа"
</t>
  </si>
  <si>
    <t xml:space="preserve">
Чубарина Тамара Георгиевна
</t>
  </si>
  <si>
    <t xml:space="preserve">Муниципальное бюджетное общеобразовательное учреждение
"Хайтинская основная общеобразовательная школа"
</t>
  </si>
  <si>
    <t xml:space="preserve">Чернявская Галина Сергеевна
</t>
  </si>
  <si>
    <t xml:space="preserve">Муниципальное бюджетное общеобразовательное учреждение
"Холмушинская основная общеобразовательная школа"
</t>
  </si>
  <si>
    <t xml:space="preserve">Власко Наталья Владимировна
</t>
  </si>
  <si>
    <t xml:space="preserve">Муниципальное бюджетное учреждение дополнительного образования
«Детско-юношеская спортивная школа»
</t>
  </si>
  <si>
    <t xml:space="preserve">Муниципальное бюджетное учреждение дополнительного образования
«Районный центр внешкольной работы» 
</t>
  </si>
  <si>
    <t xml:space="preserve">Козулин Евгений Васильевич
</t>
  </si>
  <si>
    <t xml:space="preserve">Тютюнник Ирина Михайловна
</t>
  </si>
  <si>
    <t xml:space="preserve">Семичаевская Елена Викторовна
</t>
  </si>
  <si>
    <t xml:space="preserve">Зарянко Маргарита Николаевна
</t>
  </si>
  <si>
    <t xml:space="preserve"> Бархатова Светлана Владимировна
</t>
  </si>
  <si>
    <t xml:space="preserve">Яковлева Татьяна Владимировна
</t>
  </si>
  <si>
    <t xml:space="preserve">Панова Анна Михайловна
</t>
  </si>
  <si>
    <t xml:space="preserve">Елисеева Вероника Михайловна
</t>
  </si>
  <si>
    <t xml:space="preserve">Сафонова Светлана Ивановна
</t>
  </si>
  <si>
    <t xml:space="preserve">Бахитова Галина Николаевна
</t>
  </si>
  <si>
    <t xml:space="preserve">Качко Наталья Николаевна
</t>
  </si>
  <si>
    <t xml:space="preserve">Доронина Светлана Сергеевна
</t>
  </si>
  <si>
    <t xml:space="preserve"> Кузнецова Елена Витальевна
</t>
  </si>
  <si>
    <t xml:space="preserve">Киселёва Оксана Александровна
</t>
  </si>
  <si>
    <t>Гаман Елена Валерьевна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</si>
  <si>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</si>
  <si>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</si>
  <si>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Коркина Галина Николаевна</t>
  </si>
  <si>
    <t>Фрунза Марина Викторовна</t>
  </si>
  <si>
    <t>Бобровская Татьяна Викторовна</t>
  </si>
  <si>
    <t>Бажина Любовь Николаевна</t>
  </si>
  <si>
    <t>Климентьева Ия Владимировна</t>
  </si>
  <si>
    <t>Заместитель директора по воспитательной работе</t>
  </si>
  <si>
    <t>Маклонова Елена Викторовна</t>
  </si>
  <si>
    <t>Евтеев Евгений Евгеньевич</t>
  </si>
  <si>
    <t>Какорина Екатерина Александровна</t>
  </si>
  <si>
    <t>Леонтьева Ольга Александровна</t>
  </si>
  <si>
    <t>Лукашенко Альбина Борисовна</t>
  </si>
  <si>
    <t>Заместитель директора по учебной работе</t>
  </si>
  <si>
    <t>Шаламова Ирина Васильевна</t>
  </si>
  <si>
    <t>Клименко Анна Валерьевна</t>
  </si>
  <si>
    <t>Пятница Татьяна Модестовна</t>
  </si>
  <si>
    <t>Пермякова Александрина Равильевна</t>
  </si>
  <si>
    <t>Потехина Лариса Николаевна</t>
  </si>
  <si>
    <t>Голубева Оксана Борисовна</t>
  </si>
  <si>
    <t>Чикишева Виктория Юрьевна</t>
  </si>
  <si>
    <t>Жилкина Татьяна Викторовна</t>
  </si>
  <si>
    <t>Котова Надежда Владимировна</t>
  </si>
  <si>
    <t>Трутнева Наталья Николаевна</t>
  </si>
  <si>
    <t>Митрофанова Евгения Георгиевна</t>
  </si>
  <si>
    <t>Дубовикова Евгения Ивановна</t>
  </si>
  <si>
    <t>Кудрявцева Марина Николаевна</t>
  </si>
  <si>
    <t>Скутина Наталья Владимировна</t>
  </si>
  <si>
    <t>Севостьянова Елена Евгеньевна</t>
  </si>
  <si>
    <t>Щепин Александр Сергеевич</t>
  </si>
  <si>
    <t>Нечепорук Наталья Петровна</t>
  </si>
  <si>
    <t>Кондратова Людмила Григорьевна</t>
  </si>
  <si>
    <t>Муниципальное бюджетное дошкольное общеобразовательное учреждение "Детский сад № 2 «Ручеёк»</t>
  </si>
  <si>
    <t>Ткаченко Елена Витальевна</t>
  </si>
  <si>
    <t>Скрипникова Ольга Владимировна</t>
  </si>
  <si>
    <t xml:space="preserve">Заместитель по дошкольному образованию </t>
  </si>
  <si>
    <t>Черных Татьяна Олеговна</t>
  </si>
  <si>
    <t>Кузнецова Елена Петровна</t>
  </si>
  <si>
    <t>Маслов Михаил Дмитриевич</t>
  </si>
  <si>
    <t>Муниципальное бюджетное дошкольное общеобразовательное учреждение "Детский сад № 6 "Мамонтенок"</t>
  </si>
  <si>
    <t>Маслова Наталья Михайловна</t>
  </si>
  <si>
    <t>Дорофеева Елена Владимировна</t>
  </si>
  <si>
    <t>Фарухян Татьяна Владимировна</t>
  </si>
  <si>
    <t xml:space="preserve">Заместитель директора по научно-методической работе </t>
  </si>
  <si>
    <t>Бархатова Валентина Викторовна</t>
  </si>
  <si>
    <t>Яковлева Надежда Александровна</t>
  </si>
  <si>
    <t>Бобина Ирина Викторовна</t>
  </si>
  <si>
    <t>Иконникова Светлана Сергеевна</t>
  </si>
  <si>
    <t>Пьянкова Ирина Васильевна</t>
  </si>
  <si>
    <t>Сухая Елена Петровна</t>
  </si>
  <si>
    <t>+</t>
  </si>
  <si>
    <t>Буйлова Оксана Владимировна</t>
  </si>
  <si>
    <t>Фаткулова Наталья Сергеевна</t>
  </si>
  <si>
    <t>Шиловская Яна Андреевна</t>
  </si>
  <si>
    <t>Мурзина Евгения Григорьевна</t>
  </si>
  <si>
    <t>Тютюнник Андрей Геннадьевич</t>
  </si>
  <si>
    <t>Рожкова Вероника Леонидовна</t>
  </si>
  <si>
    <t>Аверина Светлана Владимировна</t>
  </si>
  <si>
    <t>Медведева Рита Владимировна</t>
  </si>
  <si>
    <t>Самойлова Алена Валерьевна</t>
  </si>
  <si>
    <t>Дуюнова Ксения Николаевна</t>
  </si>
  <si>
    <t xml:space="preserve"> Информация о среднемесячной заработной плате руководителя за 2023 год  муниципального бюджетного учреждения "Центр развития образования Усольского района"</t>
  </si>
  <si>
    <t>Информация о среднемесячной заработной плате руководителей, их заместителей и главных бухгалтеров  за 2023 год по дошкольным образовательным организациям</t>
  </si>
  <si>
    <t>Информация о среднемесячной заработной плате руководителей, их заместителей и главных бухгалтеров  за 2023 год  муниципальных общеобразовательных учреждений и учреждений дополнительного образования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</si>
</sst>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horizontal="center" vertical="top" wrapText="1"/>
      <protection/>
    </xf>
    <xf numFmtId="0" fontId="2" fillId="0" borderId="0" xfId="33" applyFont="1" applyAlignment="1">
      <alignment vertical="top" wrapText="1"/>
      <protection/>
    </xf>
    <xf numFmtId="0" fontId="2" fillId="0" borderId="0" xfId="33" applyFont="1" applyBorder="1" applyAlignment="1">
      <alignment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12" xfId="33" applyFont="1" applyBorder="1" applyAlignment="1">
      <alignment horizontal="center" vertical="top" wrapText="1"/>
      <protection/>
    </xf>
    <xf numFmtId="4" fontId="2" fillId="0" borderId="10" xfId="33" applyNumberFormat="1" applyFont="1" applyBorder="1" applyAlignment="1">
      <alignment horizontal="right" wrapText="1"/>
      <protection/>
    </xf>
    <xf numFmtId="0" fontId="2" fillId="0" borderId="12" xfId="33" applyFont="1" applyBorder="1" applyAlignment="1">
      <alignment horizontal="left" wrapText="1"/>
      <protection/>
    </xf>
    <xf numFmtId="0" fontId="2" fillId="0" borderId="13" xfId="33" applyFont="1" applyBorder="1" applyAlignment="1">
      <alignment horizontal="left" wrapText="1"/>
      <protection/>
    </xf>
    <xf numFmtId="4" fontId="2" fillId="0" borderId="14" xfId="33" applyNumberFormat="1" applyFont="1" applyBorder="1" applyAlignment="1">
      <alignment horizontal="right" wrapText="1"/>
      <protection/>
    </xf>
    <xf numFmtId="0" fontId="2" fillId="0" borderId="15" xfId="33" applyFont="1" applyBorder="1" applyAlignment="1">
      <alignment horizontal="left" wrapText="1"/>
      <protection/>
    </xf>
    <xf numFmtId="0" fontId="2" fillId="0" borderId="11" xfId="33" applyFont="1" applyBorder="1" applyAlignment="1">
      <alignment horizontal="left" wrapText="1"/>
      <protection/>
    </xf>
    <xf numFmtId="4" fontId="2" fillId="0" borderId="16" xfId="33" applyNumberFormat="1" applyFont="1" applyBorder="1" applyAlignment="1">
      <alignment horizontal="right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4" fontId="2" fillId="33" borderId="14" xfId="33" applyNumberFormat="1" applyFont="1" applyFill="1" applyBorder="1" applyAlignment="1">
      <alignment horizontal="right" wrapText="1"/>
      <protection/>
    </xf>
    <xf numFmtId="0" fontId="2" fillId="33" borderId="10" xfId="33" applyFont="1" applyFill="1" applyBorder="1" applyAlignment="1">
      <alignment horizontal="left" wrapText="1"/>
      <protection/>
    </xf>
    <xf numFmtId="4" fontId="2" fillId="33" borderId="10" xfId="33" applyNumberFormat="1" applyFont="1" applyFill="1" applyBorder="1" applyAlignment="1">
      <alignment horizontal="right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0" borderId="10" xfId="33" applyFont="1" applyFill="1" applyBorder="1" applyAlignment="1">
      <alignment horizontal="left" wrapText="1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0" borderId="0" xfId="33" applyFont="1" applyFill="1" applyAlignment="1">
      <alignment vertical="top" wrapText="1"/>
      <protection/>
    </xf>
    <xf numFmtId="4" fontId="2" fillId="0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11" xfId="33" applyFont="1" applyFill="1" applyBorder="1" applyAlignment="1">
      <alignment horizontal="left" wrapText="1"/>
      <protection/>
    </xf>
    <xf numFmtId="0" fontId="4" fillId="0" borderId="17" xfId="0" applyFont="1" applyFill="1" applyBorder="1" applyAlignment="1">
      <alignment/>
    </xf>
    <xf numFmtId="4" fontId="2" fillId="0" borderId="14" xfId="33" applyNumberFormat="1" applyFont="1" applyFill="1" applyBorder="1" applyAlignment="1">
      <alignment horizontal="right" wrapText="1"/>
      <protection/>
    </xf>
    <xf numFmtId="0" fontId="4" fillId="0" borderId="10" xfId="0" applyFont="1" applyFill="1" applyBorder="1" applyAlignment="1">
      <alignment/>
    </xf>
    <xf numFmtId="0" fontId="2" fillId="0" borderId="0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left" wrapText="1"/>
      <protection/>
    </xf>
    <xf numFmtId="0" fontId="2" fillId="0" borderId="13" xfId="33" applyFont="1" applyFill="1" applyBorder="1" applyAlignment="1">
      <alignment horizontal="left" wrapText="1"/>
      <protection/>
    </xf>
    <xf numFmtId="0" fontId="2" fillId="0" borderId="15" xfId="33" applyFont="1" applyFill="1" applyBorder="1" applyAlignment="1">
      <alignment horizontal="left" wrapText="1"/>
      <protection/>
    </xf>
    <xf numFmtId="0" fontId="2" fillId="0" borderId="18" xfId="33" applyFont="1" applyFill="1" applyBorder="1" applyAlignment="1">
      <alignment horizontal="left" wrapText="1"/>
      <protection/>
    </xf>
    <xf numFmtId="4" fontId="2" fillId="0" borderId="16" xfId="33" applyNumberFormat="1" applyFont="1" applyFill="1" applyBorder="1" applyAlignment="1">
      <alignment horizontal="right" wrapText="1"/>
      <protection/>
    </xf>
    <xf numFmtId="0" fontId="2" fillId="0" borderId="19" xfId="33" applyFont="1" applyFill="1" applyBorder="1" applyAlignment="1">
      <alignment horizontal="left" wrapText="1"/>
      <protection/>
    </xf>
    <xf numFmtId="0" fontId="2" fillId="0" borderId="20" xfId="3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0" fontId="2" fillId="0" borderId="15" xfId="33" applyFont="1" applyBorder="1" applyAlignment="1">
      <alignment horizontal="left" vertical="top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2" fillId="0" borderId="16" xfId="33" applyFont="1" applyBorder="1" applyAlignment="1">
      <alignment horizontal="left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2" fillId="0" borderId="0" xfId="33" applyFont="1" applyFill="1" applyBorder="1" applyAlignment="1">
      <alignment horizontal="left" wrapText="1"/>
      <protection/>
    </xf>
    <xf numFmtId="0" fontId="2" fillId="0" borderId="21" xfId="33" applyFont="1" applyFill="1" applyBorder="1" applyAlignment="1">
      <alignment horizontal="center" vertical="top" wrapText="1"/>
      <protection/>
    </xf>
    <xf numFmtId="0" fontId="2" fillId="0" borderId="22" xfId="33" applyFont="1" applyFill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23" xfId="33" applyFont="1" applyBorder="1" applyAlignment="1">
      <alignment horizontal="left" wrapText="1"/>
      <protection/>
    </xf>
    <xf numFmtId="0" fontId="2" fillId="0" borderId="17" xfId="33" applyFont="1" applyBorder="1" applyAlignment="1">
      <alignment horizontal="left" wrapText="1"/>
      <protection/>
    </xf>
    <xf numFmtId="0" fontId="2" fillId="0" borderId="24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2" fillId="0" borderId="25" xfId="33" applyFont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center" vertical="top" wrapText="1"/>
      <protection/>
    </xf>
    <xf numFmtId="0" fontId="2" fillId="0" borderId="26" xfId="33" applyFont="1" applyBorder="1" applyAlignment="1">
      <alignment horizontal="center" vertical="top" wrapText="1"/>
      <protection/>
    </xf>
    <xf numFmtId="0" fontId="2" fillId="0" borderId="15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28" xfId="33" applyFont="1" applyBorder="1" applyAlignment="1">
      <alignment horizontal="center" vertical="center" wrapText="1"/>
      <protection/>
    </xf>
    <xf numFmtId="0" fontId="2" fillId="0" borderId="29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2" fillId="0" borderId="30" xfId="33" applyFont="1" applyBorder="1" applyAlignment="1">
      <alignment horizontal="center" vertical="top" wrapText="1"/>
      <protection/>
    </xf>
    <xf numFmtId="0" fontId="2" fillId="0" borderId="31" xfId="33" applyFont="1" applyBorder="1" applyAlignment="1">
      <alignment horizontal="center" vertical="top" wrapText="1"/>
      <protection/>
    </xf>
    <xf numFmtId="0" fontId="2" fillId="0" borderId="32" xfId="33" applyFont="1" applyBorder="1" applyAlignment="1">
      <alignment horizontal="center" vertical="top" wrapText="1"/>
      <protection/>
    </xf>
    <xf numFmtId="0" fontId="2" fillId="0" borderId="33" xfId="33" applyFont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center" vertical="top" wrapText="1"/>
      <protection/>
    </xf>
    <xf numFmtId="0" fontId="1" fillId="0" borderId="10" xfId="33" applyFont="1" applyFill="1" applyBorder="1" applyAlignment="1">
      <alignment horizontal="center" vertical="top" wrapText="1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33" borderId="10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B39"/>
  <sheetViews>
    <sheetView zoomScale="80" zoomScaleNormal="80" zoomScalePageLayoutView="0" workbookViewId="0" topLeftCell="A19">
      <selection activeCell="A29" sqref="A29:D29"/>
    </sheetView>
  </sheetViews>
  <sheetFormatPr defaultColWidth="10.140625" defaultRowHeight="12.75"/>
  <cols>
    <col min="1" max="1" width="10.421875" style="1" customWidth="1"/>
    <col min="2" max="2" width="49.57421875" style="2" customWidth="1"/>
    <col min="3" max="3" width="48.28125" style="2" customWidth="1"/>
    <col min="4" max="4" width="37.28125" style="2" customWidth="1"/>
    <col min="5" max="16384" width="10.140625" style="2" customWidth="1"/>
  </cols>
  <sheetData>
    <row r="2" spans="1:4" ht="41.25" customHeight="1">
      <c r="A2" s="67" t="s">
        <v>135</v>
      </c>
      <c r="B2" s="67"/>
      <c r="C2" s="67"/>
      <c r="D2" s="67"/>
    </row>
    <row r="3" spans="1:4" ht="36" customHeight="1">
      <c r="A3" s="67"/>
      <c r="B3" s="67"/>
      <c r="C3" s="67"/>
      <c r="D3" s="67"/>
    </row>
    <row r="4" spans="1:106" ht="41.25" customHeight="1">
      <c r="A4" s="68" t="s">
        <v>2</v>
      </c>
      <c r="B4" s="70" t="s">
        <v>5</v>
      </c>
      <c r="C4" s="71" t="s">
        <v>0</v>
      </c>
      <c r="D4" s="61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06" ht="17.25" customHeight="1" hidden="1">
      <c r="A5" s="69"/>
      <c r="B5" s="58"/>
      <c r="C5" s="60"/>
      <c r="D5" s="6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</row>
    <row r="6" spans="1:106" ht="18.75" customHeight="1" hidden="1">
      <c r="A6" s="69"/>
      <c r="B6" s="58"/>
      <c r="C6" s="60"/>
      <c r="D6" s="6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</row>
    <row r="7" spans="1:106" ht="18.75" customHeight="1">
      <c r="A7" s="72" t="s">
        <v>6</v>
      </c>
      <c r="B7" s="72"/>
      <c r="C7" s="72"/>
      <c r="D7" s="7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</row>
    <row r="8" spans="1:106" s="24" customFormat="1" ht="37.5" customHeight="1">
      <c r="A8" s="4">
        <v>1</v>
      </c>
      <c r="B8" s="5" t="s">
        <v>7</v>
      </c>
      <c r="C8" s="5" t="s">
        <v>60</v>
      </c>
      <c r="D8" s="8">
        <f>1038471.25/12</f>
        <v>86539.27083333333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6" ht="31.5" customHeight="1">
      <c r="A9" s="64" t="s">
        <v>105</v>
      </c>
      <c r="B9" s="65"/>
      <c r="C9" s="65"/>
      <c r="D9" s="6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</row>
    <row r="10" spans="1:106" ht="31.5" customHeight="1">
      <c r="A10" s="4">
        <v>1</v>
      </c>
      <c r="B10" s="5" t="s">
        <v>7</v>
      </c>
      <c r="C10" s="44" t="s">
        <v>106</v>
      </c>
      <c r="D10" s="8">
        <f>980762.44/12</f>
        <v>81730.20333333332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4" ht="18.75" customHeight="1">
      <c r="A11" s="61" t="s">
        <v>8</v>
      </c>
      <c r="B11" s="61"/>
      <c r="C11" s="61"/>
      <c r="D11" s="61"/>
    </row>
    <row r="12" spans="1:4" ht="37.5" customHeight="1">
      <c r="A12" s="7">
        <v>1</v>
      </c>
      <c r="B12" s="9" t="s">
        <v>7</v>
      </c>
      <c r="C12" s="10" t="s">
        <v>61</v>
      </c>
      <c r="D12" s="11">
        <f>908968.43/12</f>
        <v>75747.36916666667</v>
      </c>
    </row>
    <row r="13" spans="1:4" ht="18.75" customHeight="1">
      <c r="A13" s="61" t="s">
        <v>9</v>
      </c>
      <c r="B13" s="61"/>
      <c r="C13" s="61"/>
      <c r="D13" s="61"/>
    </row>
    <row r="14" spans="1:4" ht="37.5" customHeight="1">
      <c r="A14" s="7">
        <v>1</v>
      </c>
      <c r="B14" s="9" t="s">
        <v>7</v>
      </c>
      <c r="C14" s="10" t="s">
        <v>62</v>
      </c>
      <c r="D14" s="11">
        <f>930858.97/12</f>
        <v>77571.58083333333</v>
      </c>
    </row>
    <row r="15" spans="1:4" ht="18.75" customHeight="1">
      <c r="A15" s="61" t="s">
        <v>10</v>
      </c>
      <c r="B15" s="61"/>
      <c r="C15" s="61"/>
      <c r="D15" s="61"/>
    </row>
    <row r="16" spans="1:4" ht="37.5" customHeight="1">
      <c r="A16" s="7">
        <v>1</v>
      </c>
      <c r="B16" s="9" t="s">
        <v>7</v>
      </c>
      <c r="C16" s="10" t="s">
        <v>63</v>
      </c>
      <c r="D16" s="11">
        <f>1014399.63/12</f>
        <v>84533.3025</v>
      </c>
    </row>
    <row r="17" spans="1:4" ht="18.75" customHeight="1">
      <c r="A17" s="61" t="s">
        <v>112</v>
      </c>
      <c r="B17" s="61"/>
      <c r="C17" s="61"/>
      <c r="D17" s="61"/>
    </row>
    <row r="18" spans="1:4" ht="37.5" customHeight="1">
      <c r="A18" s="7">
        <v>1</v>
      </c>
      <c r="B18" s="9" t="s">
        <v>7</v>
      </c>
      <c r="C18" s="43" t="s">
        <v>96</v>
      </c>
      <c r="D18" s="11">
        <f>961420.43/12</f>
        <v>80118.36916666667</v>
      </c>
    </row>
    <row r="19" spans="1:4" ht="18.75" customHeight="1">
      <c r="A19" s="61" t="s">
        <v>11</v>
      </c>
      <c r="B19" s="61"/>
      <c r="C19" s="61"/>
      <c r="D19" s="61"/>
    </row>
    <row r="20" spans="1:4" ht="37.5" customHeight="1">
      <c r="A20" s="6">
        <v>1</v>
      </c>
      <c r="B20" s="9" t="s">
        <v>7</v>
      </c>
      <c r="C20" s="12" t="s">
        <v>64</v>
      </c>
      <c r="D20" s="11">
        <f>985498.88/12</f>
        <v>82124.90666666666</v>
      </c>
    </row>
    <row r="21" spans="1:4" ht="18.75" customHeight="1">
      <c r="A21" s="61" t="s">
        <v>12</v>
      </c>
      <c r="B21" s="61"/>
      <c r="C21" s="61"/>
      <c r="D21" s="61"/>
    </row>
    <row r="22" spans="1:4" ht="37.5" customHeight="1">
      <c r="A22" s="6">
        <v>1</v>
      </c>
      <c r="B22" s="9" t="s">
        <v>7</v>
      </c>
      <c r="C22" s="12" t="s">
        <v>65</v>
      </c>
      <c r="D22" s="11">
        <f>1059008.08/12</f>
        <v>88250.67333333334</v>
      </c>
    </row>
    <row r="23" spans="1:4" ht="18.75" customHeight="1">
      <c r="A23" s="61" t="s">
        <v>13</v>
      </c>
      <c r="B23" s="61"/>
      <c r="C23" s="61"/>
      <c r="D23" s="61"/>
    </row>
    <row r="24" spans="1:4" ht="37.5" customHeight="1">
      <c r="A24" s="6">
        <v>1</v>
      </c>
      <c r="B24" s="9" t="s">
        <v>7</v>
      </c>
      <c r="C24" s="42" t="s">
        <v>72</v>
      </c>
      <c r="D24" s="11">
        <f>1046662.68/12</f>
        <v>87221.89</v>
      </c>
    </row>
    <row r="25" spans="1:4" ht="18.75" customHeight="1">
      <c r="A25" s="61" t="s">
        <v>14</v>
      </c>
      <c r="B25" s="61"/>
      <c r="C25" s="61"/>
      <c r="D25" s="61"/>
    </row>
    <row r="26" spans="1:4" ht="37.5" customHeight="1">
      <c r="A26" s="6">
        <v>1</v>
      </c>
      <c r="B26" s="9" t="s">
        <v>7</v>
      </c>
      <c r="C26" s="12" t="s">
        <v>66</v>
      </c>
      <c r="D26" s="11">
        <f>1088176/12</f>
        <v>90681.33333333333</v>
      </c>
    </row>
    <row r="27" spans="1:4" ht="18.75" customHeight="1">
      <c r="A27" s="61" t="s">
        <v>15</v>
      </c>
      <c r="B27" s="61"/>
      <c r="C27" s="61"/>
      <c r="D27" s="61"/>
    </row>
    <row r="28" spans="1:4" ht="37.5" customHeight="1">
      <c r="A28" s="6">
        <v>1</v>
      </c>
      <c r="B28" s="13" t="s">
        <v>7</v>
      </c>
      <c r="C28" s="42" t="s">
        <v>107</v>
      </c>
      <c r="D28" s="14">
        <f>1035559.7/12</f>
        <v>86296.64166666666</v>
      </c>
    </row>
    <row r="29" spans="1:4" ht="18.75" customHeight="1">
      <c r="A29" s="61" t="s">
        <v>16</v>
      </c>
      <c r="B29" s="61"/>
      <c r="C29" s="61"/>
      <c r="D29" s="61"/>
    </row>
    <row r="30" spans="1:4" ht="37.5" customHeight="1">
      <c r="A30" s="6">
        <v>1</v>
      </c>
      <c r="B30" s="9" t="s">
        <v>7</v>
      </c>
      <c r="C30" s="12" t="s">
        <v>67</v>
      </c>
      <c r="D30" s="11">
        <f>919461.97/12</f>
        <v>76621.83083333333</v>
      </c>
    </row>
    <row r="31" spans="1:4" ht="18.75" customHeight="1">
      <c r="A31" s="61" t="s">
        <v>17</v>
      </c>
      <c r="B31" s="61"/>
      <c r="C31" s="61"/>
      <c r="D31" s="61"/>
    </row>
    <row r="32" spans="1:4" ht="37.5" customHeight="1">
      <c r="A32" s="6">
        <v>1</v>
      </c>
      <c r="B32" s="9" t="s">
        <v>7</v>
      </c>
      <c r="C32" s="12" t="s">
        <v>68</v>
      </c>
      <c r="D32" s="11">
        <f>1073477.62/12</f>
        <v>89456.46833333334</v>
      </c>
    </row>
    <row r="33" spans="1:4" ht="18.75" customHeight="1">
      <c r="A33" s="61" t="s">
        <v>18</v>
      </c>
      <c r="B33" s="61"/>
      <c r="C33" s="61"/>
      <c r="D33" s="61"/>
    </row>
    <row r="34" spans="1:4" ht="37.5" customHeight="1">
      <c r="A34" s="4">
        <v>1</v>
      </c>
      <c r="B34" s="5" t="s">
        <v>7</v>
      </c>
      <c r="C34" s="5" t="s">
        <v>69</v>
      </c>
      <c r="D34" s="8">
        <f>1036788.55/12</f>
        <v>86399.04583333334</v>
      </c>
    </row>
    <row r="35" spans="1:4" ht="18.75" customHeight="1">
      <c r="A35" s="61" t="s">
        <v>19</v>
      </c>
      <c r="B35" s="61"/>
      <c r="C35" s="61"/>
      <c r="D35" s="61"/>
    </row>
    <row r="36" spans="1:4" ht="37.5" customHeight="1">
      <c r="A36" s="4">
        <v>1</v>
      </c>
      <c r="B36" s="5" t="s">
        <v>7</v>
      </c>
      <c r="C36" s="5" t="s">
        <v>70</v>
      </c>
      <c r="D36" s="8">
        <f>1074701.66/12</f>
        <v>89558.47166666666</v>
      </c>
    </row>
    <row r="37" spans="1:4" ht="37.5" customHeight="1">
      <c r="A37" s="6">
        <v>2</v>
      </c>
      <c r="B37" s="12" t="s">
        <v>21</v>
      </c>
      <c r="C37" s="45" t="s">
        <v>121</v>
      </c>
      <c r="D37" s="14">
        <f>555713.63/12</f>
        <v>46309.46916666667</v>
      </c>
    </row>
    <row r="38" spans="1:4" ht="18.75" customHeight="1">
      <c r="A38" s="61" t="s">
        <v>20</v>
      </c>
      <c r="B38" s="61"/>
      <c r="C38" s="61"/>
      <c r="D38" s="61"/>
    </row>
    <row r="39" spans="1:4" ht="37.5" customHeight="1">
      <c r="A39" s="4">
        <v>1</v>
      </c>
      <c r="B39" s="5" t="s">
        <v>7</v>
      </c>
      <c r="C39" s="5" t="s">
        <v>71</v>
      </c>
      <c r="D39" s="8">
        <f>965051.43/12</f>
        <v>80420.9525</v>
      </c>
    </row>
  </sheetData>
  <sheetProtection selectLockedCells="1" selectUnlockedCells="1"/>
  <mergeCells count="21">
    <mergeCell ref="A9:D9"/>
    <mergeCell ref="A2:D3"/>
    <mergeCell ref="A4:A6"/>
    <mergeCell ref="B4:B6"/>
    <mergeCell ref="C4:C6"/>
    <mergeCell ref="D4:D6"/>
    <mergeCell ref="A7:D7"/>
    <mergeCell ref="A11:D11"/>
    <mergeCell ref="A13:D13"/>
    <mergeCell ref="A15:D15"/>
    <mergeCell ref="A17:D17"/>
    <mergeCell ref="A19:D19"/>
    <mergeCell ref="A21:D21"/>
    <mergeCell ref="A35:D35"/>
    <mergeCell ref="A38:D38"/>
    <mergeCell ref="A23:D23"/>
    <mergeCell ref="A25:D25"/>
    <mergeCell ref="A27:D27"/>
    <mergeCell ref="A29:D29"/>
    <mergeCell ref="A31:D31"/>
    <mergeCell ref="A33:D33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zoomScale="80" zoomScaleNormal="80" zoomScalePageLayoutView="0" workbookViewId="0" topLeftCell="A43">
      <selection activeCell="D50" sqref="D50"/>
    </sheetView>
  </sheetViews>
  <sheetFormatPr defaultColWidth="10.140625" defaultRowHeight="12.75"/>
  <cols>
    <col min="1" max="1" width="10.421875" style="1" customWidth="1"/>
    <col min="2" max="2" width="59.421875" style="2" customWidth="1"/>
    <col min="3" max="3" width="48.28125" style="2" customWidth="1"/>
    <col min="4" max="4" width="37.28125" style="2" customWidth="1"/>
    <col min="5" max="16384" width="10.140625" style="2" customWidth="1"/>
  </cols>
  <sheetData>
    <row r="2" spans="1:4" ht="41.25" customHeight="1">
      <c r="A2" s="67" t="s">
        <v>136</v>
      </c>
      <c r="B2" s="67"/>
      <c r="C2" s="67"/>
      <c r="D2" s="67"/>
    </row>
    <row r="3" spans="1:4" ht="36" customHeight="1">
      <c r="A3" s="67"/>
      <c r="B3" s="67"/>
      <c r="C3" s="67"/>
      <c r="D3" s="67"/>
    </row>
    <row r="4" spans="1:4" ht="41.25" customHeight="1">
      <c r="A4" s="57" t="s">
        <v>2</v>
      </c>
      <c r="B4" s="57" t="s">
        <v>5</v>
      </c>
      <c r="C4" s="59" t="s">
        <v>0</v>
      </c>
      <c r="D4" s="61" t="s">
        <v>1</v>
      </c>
    </row>
    <row r="5" spans="1:4" ht="17.25" customHeight="1" hidden="1">
      <c r="A5" s="58"/>
      <c r="B5" s="58"/>
      <c r="C5" s="60"/>
      <c r="D5" s="62"/>
    </row>
    <row r="6" spans="1:4" ht="18.75" customHeight="1" hidden="1">
      <c r="A6" s="58"/>
      <c r="B6" s="58"/>
      <c r="C6" s="60"/>
      <c r="D6" s="63"/>
    </row>
    <row r="7" spans="1:4" ht="41.25" customHeight="1">
      <c r="A7" s="61" t="s">
        <v>23</v>
      </c>
      <c r="B7" s="61"/>
      <c r="C7" s="61"/>
      <c r="D7" s="61"/>
    </row>
    <row r="8" spans="1:5" ht="37.5" customHeight="1">
      <c r="A8" s="25">
        <v>1</v>
      </c>
      <c r="B8" s="26" t="s">
        <v>22</v>
      </c>
      <c r="C8" s="27" t="s">
        <v>24</v>
      </c>
      <c r="D8" s="28">
        <f>1601320.79/12</f>
        <v>133443.39916666667</v>
      </c>
      <c r="E8" s="22"/>
    </row>
    <row r="9" spans="1:5" ht="37.5" customHeight="1">
      <c r="A9" s="21">
        <v>2</v>
      </c>
      <c r="B9" s="20" t="s">
        <v>74</v>
      </c>
      <c r="C9" s="29" t="s">
        <v>98</v>
      </c>
      <c r="D9" s="28">
        <f>865062.89/12</f>
        <v>72088.57416666667</v>
      </c>
      <c r="E9" s="22"/>
    </row>
    <row r="10" spans="1:5" ht="37.5" customHeight="1">
      <c r="A10" s="21">
        <v>3</v>
      </c>
      <c r="B10" s="20" t="s">
        <v>73</v>
      </c>
      <c r="C10" s="29" t="s">
        <v>79</v>
      </c>
      <c r="D10" s="28">
        <f>1162531.82/12</f>
        <v>96877.65166666667</v>
      </c>
      <c r="E10" s="22"/>
    </row>
    <row r="11" spans="1:5" ht="37.5" customHeight="1">
      <c r="A11" s="21">
        <v>4</v>
      </c>
      <c r="B11" s="20" t="s">
        <v>73</v>
      </c>
      <c r="C11" s="29" t="s">
        <v>109</v>
      </c>
      <c r="D11" s="28">
        <f>1099110.66/12</f>
        <v>91592.555</v>
      </c>
      <c r="E11" s="22"/>
    </row>
    <row r="12" spans="1:5" ht="37.5" customHeight="1">
      <c r="A12" s="21">
        <v>5</v>
      </c>
      <c r="B12" s="20" t="s">
        <v>73</v>
      </c>
      <c r="C12" s="29" t="s">
        <v>114</v>
      </c>
      <c r="D12" s="28">
        <f>1133726.41/12</f>
        <v>94477.20083333332</v>
      </c>
      <c r="E12" s="22"/>
    </row>
    <row r="13" spans="1:5" ht="42.75" customHeight="1">
      <c r="A13" s="73" t="s">
        <v>123</v>
      </c>
      <c r="B13" s="74"/>
      <c r="C13" s="74"/>
      <c r="D13" s="74"/>
      <c r="E13" s="22"/>
    </row>
    <row r="14" spans="1:5" ht="42.75" customHeight="1">
      <c r="A14" s="31">
        <v>1</v>
      </c>
      <c r="B14" s="32" t="s">
        <v>22</v>
      </c>
      <c r="C14" s="47" t="s">
        <v>25</v>
      </c>
      <c r="D14" s="28">
        <f>1530946.93/12</f>
        <v>127578.91083333333</v>
      </c>
      <c r="E14" s="22"/>
    </row>
    <row r="15" spans="1:5" ht="37.5" customHeight="1">
      <c r="A15" s="21">
        <v>2</v>
      </c>
      <c r="B15" s="20" t="s">
        <v>73</v>
      </c>
      <c r="C15" s="39" t="s">
        <v>75</v>
      </c>
      <c r="D15" s="28">
        <f>1149269.14/12</f>
        <v>95772.42833333333</v>
      </c>
      <c r="E15" s="22"/>
    </row>
    <row r="16" spans="1:5" ht="37.5" customHeight="1">
      <c r="A16" s="21">
        <v>3</v>
      </c>
      <c r="B16" s="20" t="s">
        <v>73</v>
      </c>
      <c r="C16" s="39" t="s">
        <v>110</v>
      </c>
      <c r="D16" s="28">
        <f>1189646.69/12</f>
        <v>99137.22416666667</v>
      </c>
      <c r="E16" s="22"/>
    </row>
    <row r="17" spans="1:5" ht="37.5" customHeight="1">
      <c r="A17" s="21">
        <v>4</v>
      </c>
      <c r="B17" s="20" t="s">
        <v>73</v>
      </c>
      <c r="C17" s="39" t="s">
        <v>122</v>
      </c>
      <c r="D17" s="28">
        <f>1108519.38/12</f>
        <v>92376.61499999999</v>
      </c>
      <c r="E17" s="22"/>
    </row>
    <row r="18" spans="1:5" ht="37.5" customHeight="1">
      <c r="A18" s="21">
        <v>5</v>
      </c>
      <c r="B18" s="20" t="s">
        <v>73</v>
      </c>
      <c r="C18" s="39" t="s">
        <v>76</v>
      </c>
      <c r="D18" s="28">
        <f>1104941.91/12</f>
        <v>92078.4925</v>
      </c>
      <c r="E18" s="22"/>
    </row>
    <row r="19" spans="1:5" ht="37.5" customHeight="1">
      <c r="A19" s="21">
        <v>6</v>
      </c>
      <c r="B19" s="20" t="s">
        <v>73</v>
      </c>
      <c r="C19" s="39" t="s">
        <v>77</v>
      </c>
      <c r="D19" s="28">
        <f>1219870.18/12</f>
        <v>101655.84833333333</v>
      </c>
      <c r="E19" s="22"/>
    </row>
    <row r="20" spans="1:5" ht="42.75" customHeight="1">
      <c r="A20" s="21">
        <v>7</v>
      </c>
      <c r="B20" s="20" t="s">
        <v>74</v>
      </c>
      <c r="C20" s="40" t="s">
        <v>78</v>
      </c>
      <c r="D20" s="23">
        <f>811300.11/11</f>
        <v>73754.55545454545</v>
      </c>
      <c r="E20" s="30"/>
    </row>
    <row r="21" spans="1:5" ht="40.5" customHeight="1">
      <c r="A21" s="74" t="s">
        <v>26</v>
      </c>
      <c r="B21" s="74"/>
      <c r="C21" s="74"/>
      <c r="D21" s="74"/>
      <c r="E21" s="22"/>
    </row>
    <row r="22" spans="1:5" ht="37.5" customHeight="1">
      <c r="A22" s="21">
        <v>1</v>
      </c>
      <c r="B22" s="20" t="s">
        <v>22</v>
      </c>
      <c r="C22" s="20" t="s">
        <v>27</v>
      </c>
      <c r="D22" s="23">
        <v>91892.72</v>
      </c>
      <c r="E22" s="22"/>
    </row>
    <row r="23" spans="1:5" ht="37.5" customHeight="1">
      <c r="A23" s="21">
        <v>2</v>
      </c>
      <c r="B23" s="20" t="s">
        <v>73</v>
      </c>
      <c r="C23" s="20" t="s">
        <v>127</v>
      </c>
      <c r="D23" s="23">
        <f>436296.89/4</f>
        <v>109074.2225</v>
      </c>
      <c r="E23" s="22"/>
    </row>
    <row r="24" spans="1:5" ht="37.5" customHeight="1">
      <c r="A24" s="21">
        <v>3</v>
      </c>
      <c r="B24" s="20" t="s">
        <v>73</v>
      </c>
      <c r="C24" s="20" t="s">
        <v>111</v>
      </c>
      <c r="D24" s="23">
        <f>647557.47/5</f>
        <v>129511.49399999999</v>
      </c>
      <c r="E24" s="22"/>
    </row>
    <row r="25" spans="1:5" ht="37.5" customHeight="1">
      <c r="A25" s="74" t="s">
        <v>28</v>
      </c>
      <c r="B25" s="74"/>
      <c r="C25" s="74"/>
      <c r="D25" s="74"/>
      <c r="E25" s="22"/>
    </row>
    <row r="26" spans="1:5" ht="44.25" customHeight="1">
      <c r="A26" s="31">
        <v>1</v>
      </c>
      <c r="B26" s="32" t="s">
        <v>22</v>
      </c>
      <c r="C26" s="33" t="s">
        <v>29</v>
      </c>
      <c r="D26" s="28">
        <f>1771387.31/12</f>
        <v>147615.60916666666</v>
      </c>
      <c r="E26" s="22"/>
    </row>
    <row r="27" spans="1:5" ht="37.5" customHeight="1">
      <c r="A27" s="50">
        <v>2</v>
      </c>
      <c r="B27" s="35" t="s">
        <v>80</v>
      </c>
      <c r="C27" s="51" t="s">
        <v>124</v>
      </c>
      <c r="D27" s="23">
        <f>1208422.34/12</f>
        <v>100701.86166666668</v>
      </c>
      <c r="E27" s="22"/>
    </row>
    <row r="28" spans="1:5" ht="37.5" customHeight="1">
      <c r="A28" s="48">
        <v>3</v>
      </c>
      <c r="B28" s="35" t="s">
        <v>73</v>
      </c>
      <c r="C28" s="49" t="s">
        <v>125</v>
      </c>
      <c r="D28" s="36">
        <f>1221428.17/12</f>
        <v>101785.68083333333</v>
      </c>
      <c r="E28" s="22"/>
    </row>
    <row r="29" spans="1:5" ht="37.5" customHeight="1">
      <c r="A29" s="21">
        <v>4</v>
      </c>
      <c r="B29" s="20" t="s">
        <v>108</v>
      </c>
      <c r="C29" s="20" t="s">
        <v>99</v>
      </c>
      <c r="D29" s="23">
        <f>964212.65/12</f>
        <v>80351.05416666667</v>
      </c>
      <c r="E29" s="22"/>
    </row>
    <row r="30" spans="1:5" ht="37.5" customHeight="1">
      <c r="A30" s="25">
        <v>5</v>
      </c>
      <c r="B30" s="20" t="s">
        <v>74</v>
      </c>
      <c r="C30" s="34" t="s">
        <v>100</v>
      </c>
      <c r="D30" s="28">
        <f>821654.13/12</f>
        <v>68471.1775</v>
      </c>
      <c r="E30" s="22"/>
    </row>
    <row r="31" spans="1:5" ht="39" customHeight="1">
      <c r="A31" s="74" t="s">
        <v>30</v>
      </c>
      <c r="B31" s="74"/>
      <c r="C31" s="74"/>
      <c r="D31" s="74"/>
      <c r="E31" s="30"/>
    </row>
    <row r="32" spans="1:4" s="22" customFormat="1" ht="43.5" customHeight="1">
      <c r="A32" s="21">
        <v>1</v>
      </c>
      <c r="B32" s="37" t="s">
        <v>22</v>
      </c>
      <c r="C32" s="34" t="s">
        <v>31</v>
      </c>
      <c r="D32" s="28">
        <f>1537416.19/12</f>
        <v>128118.01583333332</v>
      </c>
    </row>
    <row r="33" spans="1:4" ht="37.5" customHeight="1">
      <c r="A33" s="61" t="s">
        <v>32</v>
      </c>
      <c r="B33" s="61"/>
      <c r="C33" s="61"/>
      <c r="D33" s="61"/>
    </row>
    <row r="34" spans="1:4" s="22" customFormat="1" ht="44.25" customHeight="1">
      <c r="A34" s="21">
        <v>1</v>
      </c>
      <c r="B34" s="20" t="s">
        <v>22</v>
      </c>
      <c r="C34" s="20" t="s">
        <v>115</v>
      </c>
      <c r="D34" s="23">
        <f>382995.12/4</f>
        <v>95748.78</v>
      </c>
    </row>
    <row r="35" spans="1:4" s="22" customFormat="1" ht="44.25" customHeight="1">
      <c r="A35" s="21">
        <v>2</v>
      </c>
      <c r="B35" s="20" t="s">
        <v>22</v>
      </c>
      <c r="C35" s="20" t="s">
        <v>128</v>
      </c>
      <c r="D35" s="23">
        <f>770343.57/6</f>
        <v>128390.59499999999</v>
      </c>
    </row>
    <row r="36" spans="1:4" s="22" customFormat="1" ht="44.25" customHeight="1">
      <c r="A36" s="21">
        <v>3</v>
      </c>
      <c r="B36" s="20" t="s">
        <v>116</v>
      </c>
      <c r="C36" s="20" t="s">
        <v>117</v>
      </c>
      <c r="D36" s="23">
        <f>1159010.2/12</f>
        <v>96584.18333333333</v>
      </c>
    </row>
    <row r="37" spans="1:4" s="22" customFormat="1" ht="37.5" customHeight="1">
      <c r="A37" s="21">
        <v>4</v>
      </c>
      <c r="B37" s="20" t="s">
        <v>73</v>
      </c>
      <c r="C37" s="20" t="s">
        <v>81</v>
      </c>
      <c r="D37" s="23">
        <f>928330.36/12</f>
        <v>77360.86333333333</v>
      </c>
    </row>
    <row r="38" spans="1:5" s="22" customFormat="1" ht="36" customHeight="1">
      <c r="A38" s="74" t="s">
        <v>33</v>
      </c>
      <c r="B38" s="74"/>
      <c r="C38" s="74"/>
      <c r="D38" s="74"/>
      <c r="E38" s="30"/>
    </row>
    <row r="39" spans="1:4" s="22" customFormat="1" ht="39.75" customHeight="1">
      <c r="A39" s="21">
        <v>1</v>
      </c>
      <c r="B39" s="20" t="s">
        <v>22</v>
      </c>
      <c r="C39" s="20" t="s">
        <v>34</v>
      </c>
      <c r="D39" s="23">
        <f>1616262.05/12</f>
        <v>134688.50416666668</v>
      </c>
    </row>
    <row r="40" spans="1:4" s="22" customFormat="1" ht="37.5" customHeight="1">
      <c r="A40" s="21">
        <v>2</v>
      </c>
      <c r="B40" s="38" t="s">
        <v>73</v>
      </c>
      <c r="C40" s="20" t="s">
        <v>82</v>
      </c>
      <c r="D40" s="28">
        <f>1149422.4/12</f>
        <v>95785.2</v>
      </c>
    </row>
    <row r="41" spans="1:4" s="22" customFormat="1" ht="37.5" customHeight="1">
      <c r="A41" s="21">
        <v>3</v>
      </c>
      <c r="B41" s="38" t="s">
        <v>74</v>
      </c>
      <c r="C41" s="20" t="s">
        <v>83</v>
      </c>
      <c r="D41" s="28">
        <f>932453.64/12</f>
        <v>77704.47</v>
      </c>
    </row>
    <row r="42" spans="1:4" s="22" customFormat="1" ht="37.5" customHeight="1">
      <c r="A42" s="21">
        <v>4</v>
      </c>
      <c r="B42" s="38" t="s">
        <v>73</v>
      </c>
      <c r="C42" s="20" t="s">
        <v>84</v>
      </c>
      <c r="D42" s="28">
        <f>1079041.35/12</f>
        <v>89920.1125</v>
      </c>
    </row>
    <row r="43" spans="1:4" s="22" customFormat="1" ht="37.5" customHeight="1">
      <c r="A43" s="21">
        <v>5</v>
      </c>
      <c r="B43" s="20" t="s">
        <v>73</v>
      </c>
      <c r="C43" s="20" t="s">
        <v>85</v>
      </c>
      <c r="D43" s="23">
        <f>1130754.72/12</f>
        <v>94229.56</v>
      </c>
    </row>
    <row r="44" spans="1:5" ht="35.25" customHeight="1">
      <c r="A44" s="61" t="s">
        <v>35</v>
      </c>
      <c r="B44" s="61"/>
      <c r="C44" s="61"/>
      <c r="D44" s="61"/>
      <c r="E44" s="3"/>
    </row>
    <row r="45" spans="1:4" ht="39.75" customHeight="1">
      <c r="A45" s="4">
        <v>1</v>
      </c>
      <c r="B45" s="5" t="s">
        <v>22</v>
      </c>
      <c r="C45" s="5" t="s">
        <v>87</v>
      </c>
      <c r="D45" s="11">
        <f>1530498.29/12</f>
        <v>127541.52416666667</v>
      </c>
    </row>
    <row r="46" spans="1:4" ht="39.75" customHeight="1">
      <c r="A46" s="4">
        <v>2</v>
      </c>
      <c r="B46" s="5" t="s">
        <v>86</v>
      </c>
      <c r="C46" s="5" t="s">
        <v>103</v>
      </c>
      <c r="D46" s="11">
        <f>1079188.98/12</f>
        <v>89932.415</v>
      </c>
    </row>
    <row r="47" spans="1:4" ht="44.25" customHeight="1">
      <c r="A47" s="4">
        <v>3</v>
      </c>
      <c r="B47" s="5" t="s">
        <v>73</v>
      </c>
      <c r="C47" s="5" t="s">
        <v>129</v>
      </c>
      <c r="D47" s="11">
        <f>1086600.19/12</f>
        <v>90550.01583333332</v>
      </c>
    </row>
    <row r="48" spans="1:5" ht="42.75" customHeight="1">
      <c r="A48" s="61" t="s">
        <v>36</v>
      </c>
      <c r="B48" s="61"/>
      <c r="C48" s="61"/>
      <c r="D48" s="61"/>
      <c r="E48" s="3"/>
    </row>
    <row r="49" spans="1:4" ht="39.75" customHeight="1">
      <c r="A49" s="6">
        <v>1</v>
      </c>
      <c r="B49" s="13" t="s">
        <v>22</v>
      </c>
      <c r="C49" s="12" t="s">
        <v>37</v>
      </c>
      <c r="D49" s="11">
        <f>1352778.62/12</f>
        <v>112731.55166666668</v>
      </c>
    </row>
    <row r="50" spans="1:4" ht="37.5" customHeight="1">
      <c r="A50" s="4">
        <v>2</v>
      </c>
      <c r="B50" s="5" t="s">
        <v>73</v>
      </c>
      <c r="C50" s="5" t="s">
        <v>88</v>
      </c>
      <c r="D50" s="11">
        <f>1125907.74/12</f>
        <v>93825.645</v>
      </c>
    </row>
    <row r="51" spans="1:4" ht="37.5" customHeight="1">
      <c r="A51" s="4">
        <v>3</v>
      </c>
      <c r="B51" s="5" t="s">
        <v>73</v>
      </c>
      <c r="C51" s="5" t="s">
        <v>89</v>
      </c>
      <c r="D51" s="8">
        <f>1061448.19/12</f>
        <v>88454.01583333332</v>
      </c>
    </row>
    <row r="52" spans="1:5" ht="42" customHeight="1">
      <c r="A52" s="61" t="s">
        <v>38</v>
      </c>
      <c r="B52" s="61"/>
      <c r="C52" s="61"/>
      <c r="D52" s="61"/>
      <c r="E52" s="3"/>
    </row>
    <row r="53" spans="1:4" ht="36.75" customHeight="1">
      <c r="A53" s="4">
        <v>1</v>
      </c>
      <c r="B53" s="53" t="s">
        <v>22</v>
      </c>
      <c r="C53" s="54" t="s">
        <v>39</v>
      </c>
      <c r="D53" s="11">
        <f>1208357.57/8</f>
        <v>151044.69625</v>
      </c>
    </row>
    <row r="54" spans="1:4" ht="36.75" customHeight="1">
      <c r="A54" s="4">
        <v>2</v>
      </c>
      <c r="B54" s="5" t="s">
        <v>22</v>
      </c>
      <c r="C54" s="5" t="s">
        <v>130</v>
      </c>
      <c r="D54" s="11">
        <f>563199.63/4</f>
        <v>140799.9075</v>
      </c>
    </row>
    <row r="55" spans="1:4" ht="36.75" customHeight="1">
      <c r="A55" s="4">
        <v>3</v>
      </c>
      <c r="B55" s="52" t="s">
        <v>73</v>
      </c>
      <c r="C55" s="55" t="s">
        <v>131</v>
      </c>
      <c r="D55" s="11">
        <f>354832.04/4</f>
        <v>88708.01</v>
      </c>
    </row>
    <row r="56" spans="1:4" ht="37.5" customHeight="1">
      <c r="A56" s="75" t="s">
        <v>40</v>
      </c>
      <c r="B56" s="75"/>
      <c r="C56" s="75"/>
      <c r="D56" s="75"/>
    </row>
    <row r="57" spans="1:4" ht="42.75" customHeight="1">
      <c r="A57" s="46">
        <v>1</v>
      </c>
      <c r="B57" s="17" t="s">
        <v>22</v>
      </c>
      <c r="C57" s="17" t="s">
        <v>101</v>
      </c>
      <c r="D57" s="18">
        <f>1356808.1/12</f>
        <v>113067.34166666667</v>
      </c>
    </row>
    <row r="58" spans="1:4" ht="37.5" customHeight="1">
      <c r="A58" s="19">
        <v>2</v>
      </c>
      <c r="B58" s="5" t="s">
        <v>73</v>
      </c>
      <c r="C58" s="17" t="s">
        <v>95</v>
      </c>
      <c r="D58" s="16">
        <f>1092778.47/12</f>
        <v>91064.8725</v>
      </c>
    </row>
    <row r="59" spans="1:4" ht="37.5" customHeight="1">
      <c r="A59" s="15">
        <v>3</v>
      </c>
      <c r="B59" s="5" t="s">
        <v>73</v>
      </c>
      <c r="C59" s="17" t="s">
        <v>132</v>
      </c>
      <c r="D59" s="18">
        <f>402518.43/4</f>
        <v>100629.6075</v>
      </c>
    </row>
    <row r="60" spans="1:5" ht="43.5" customHeight="1">
      <c r="A60" s="61" t="s">
        <v>41</v>
      </c>
      <c r="B60" s="61"/>
      <c r="C60" s="61"/>
      <c r="D60" s="61"/>
      <c r="E60" s="3"/>
    </row>
    <row r="61" spans="1:4" ht="40.5" customHeight="1">
      <c r="A61" s="6">
        <v>1</v>
      </c>
      <c r="B61" s="9" t="s">
        <v>22</v>
      </c>
      <c r="C61" s="12" t="s">
        <v>42</v>
      </c>
      <c r="D61" s="11">
        <f>1362351.27/12</f>
        <v>113529.2725</v>
      </c>
    </row>
    <row r="62" spans="1:4" ht="37.5" customHeight="1">
      <c r="A62" s="4">
        <v>2</v>
      </c>
      <c r="B62" s="5" t="s">
        <v>73</v>
      </c>
      <c r="C62" s="5" t="s">
        <v>90</v>
      </c>
      <c r="D62" s="8">
        <f>907667.59/12</f>
        <v>75638.96583333334</v>
      </c>
    </row>
    <row r="63" spans="1:5" ht="38.25" customHeight="1">
      <c r="A63" s="61" t="s">
        <v>43</v>
      </c>
      <c r="B63" s="61"/>
      <c r="C63" s="61"/>
      <c r="D63" s="61"/>
      <c r="E63" s="3"/>
    </row>
    <row r="64" spans="1:4" ht="41.25" customHeight="1">
      <c r="A64" s="6">
        <v>1</v>
      </c>
      <c r="B64" s="13" t="s">
        <v>22</v>
      </c>
      <c r="C64" s="12" t="s">
        <v>102</v>
      </c>
      <c r="D64" s="14">
        <f>1403929.82/12</f>
        <v>116994.15166666667</v>
      </c>
    </row>
    <row r="65" spans="1:4" ht="41.25" customHeight="1">
      <c r="A65" s="4">
        <v>2</v>
      </c>
      <c r="B65" s="5" t="s">
        <v>73</v>
      </c>
      <c r="C65" s="5" t="s">
        <v>126</v>
      </c>
      <c r="D65" s="8">
        <f>1440047.07/12</f>
        <v>120003.9225</v>
      </c>
    </row>
    <row r="66" spans="1:4" ht="41.25" customHeight="1">
      <c r="A66" s="4">
        <v>3</v>
      </c>
      <c r="B66" s="5" t="s">
        <v>73</v>
      </c>
      <c r="C66" s="5" t="s">
        <v>133</v>
      </c>
      <c r="D66" s="8">
        <f>676844.51/12*2</f>
        <v>112807.41833333333</v>
      </c>
    </row>
    <row r="67" spans="1:4" ht="37.5" customHeight="1">
      <c r="A67" s="4">
        <v>4</v>
      </c>
      <c r="B67" s="5" t="s">
        <v>73</v>
      </c>
      <c r="C67" s="5" t="s">
        <v>91</v>
      </c>
      <c r="D67" s="8">
        <f>1250143.41/12</f>
        <v>104178.6175</v>
      </c>
    </row>
    <row r="68" spans="1:5" ht="39" customHeight="1">
      <c r="A68" s="61" t="s">
        <v>44</v>
      </c>
      <c r="B68" s="61"/>
      <c r="C68" s="61"/>
      <c r="D68" s="61"/>
      <c r="E68" s="3"/>
    </row>
    <row r="69" spans="1:4" ht="43.5" customHeight="1">
      <c r="A69" s="4">
        <v>1</v>
      </c>
      <c r="B69" s="5" t="s">
        <v>22</v>
      </c>
      <c r="C69" s="5" t="s">
        <v>45</v>
      </c>
      <c r="D69" s="11">
        <f>1503533.33/12</f>
        <v>125294.44416666667</v>
      </c>
    </row>
    <row r="70" spans="1:4" ht="37.5" customHeight="1">
      <c r="A70" s="4">
        <v>2</v>
      </c>
      <c r="B70" s="5" t="s">
        <v>73</v>
      </c>
      <c r="C70" s="5" t="s">
        <v>118</v>
      </c>
      <c r="D70" s="11">
        <f>928192.64/12</f>
        <v>77349.38666666667</v>
      </c>
    </row>
    <row r="71" spans="1:4" ht="37.5" customHeight="1">
      <c r="A71" s="4">
        <v>3</v>
      </c>
      <c r="B71" s="5" t="s">
        <v>73</v>
      </c>
      <c r="C71" s="5" t="s">
        <v>92</v>
      </c>
      <c r="D71" s="8">
        <f>1050346.04/12</f>
        <v>87528.83666666667</v>
      </c>
    </row>
    <row r="72" spans="1:5" ht="39" customHeight="1">
      <c r="A72" s="61" t="s">
        <v>46</v>
      </c>
      <c r="B72" s="61"/>
      <c r="C72" s="61"/>
      <c r="D72" s="61"/>
      <c r="E72" s="3"/>
    </row>
    <row r="73" spans="1:4" ht="43.5" customHeight="1">
      <c r="A73" s="6">
        <v>1</v>
      </c>
      <c r="B73" s="9" t="s">
        <v>22</v>
      </c>
      <c r="C73" s="12" t="s">
        <v>47</v>
      </c>
      <c r="D73" s="11">
        <f>1397815.93/12</f>
        <v>116484.66083333333</v>
      </c>
    </row>
    <row r="74" spans="1:4" ht="37.5" customHeight="1">
      <c r="A74" s="4">
        <v>2</v>
      </c>
      <c r="B74" s="5" t="s">
        <v>73</v>
      </c>
      <c r="C74" s="5" t="s">
        <v>93</v>
      </c>
      <c r="D74" s="8">
        <f>939076.14/12</f>
        <v>78256.345</v>
      </c>
    </row>
    <row r="75" spans="1:5" ht="39.75" customHeight="1">
      <c r="A75" s="61" t="s">
        <v>49</v>
      </c>
      <c r="B75" s="61"/>
      <c r="C75" s="61"/>
      <c r="D75" s="61"/>
      <c r="E75" s="3"/>
    </row>
    <row r="76" spans="1:4" ht="43.5" customHeight="1">
      <c r="A76" s="4">
        <v>1</v>
      </c>
      <c r="B76" s="5" t="s">
        <v>22</v>
      </c>
      <c r="C76" s="5" t="s">
        <v>48</v>
      </c>
      <c r="D76" s="11">
        <f>1367442.02/12</f>
        <v>113953.50166666666</v>
      </c>
    </row>
    <row r="77" spans="1:4" ht="37.5" customHeight="1">
      <c r="A77" s="4">
        <v>2</v>
      </c>
      <c r="B77" s="5" t="s">
        <v>73</v>
      </c>
      <c r="C77" s="5" t="s">
        <v>119</v>
      </c>
      <c r="D77" s="11">
        <f>911835.31/12</f>
        <v>75986.27583333333</v>
      </c>
    </row>
    <row r="78" spans="1:4" ht="37.5" customHeight="1">
      <c r="A78" s="4">
        <v>3</v>
      </c>
      <c r="B78" s="5" t="s">
        <v>73</v>
      </c>
      <c r="C78" s="5" t="s">
        <v>94</v>
      </c>
      <c r="D78" s="11">
        <f>1125317.32/12</f>
        <v>93776.44333333334</v>
      </c>
    </row>
    <row r="79" spans="1:4" s="22" customFormat="1" ht="75" customHeight="1">
      <c r="A79" s="74" t="s">
        <v>50</v>
      </c>
      <c r="B79" s="74"/>
      <c r="C79" s="74"/>
      <c r="D79" s="74"/>
    </row>
    <row r="80" spans="1:4" s="22" customFormat="1" ht="34.5" customHeight="1">
      <c r="A80" s="21">
        <v>1</v>
      </c>
      <c r="B80" s="20" t="s">
        <v>22</v>
      </c>
      <c r="C80" s="20" t="s">
        <v>51</v>
      </c>
      <c r="D80" s="23">
        <f>1210730.38/12</f>
        <v>100894.19833333332</v>
      </c>
    </row>
    <row r="81" spans="1:5" ht="38.25" customHeight="1">
      <c r="A81" s="61" t="s">
        <v>52</v>
      </c>
      <c r="B81" s="61"/>
      <c r="C81" s="61"/>
      <c r="D81" s="61"/>
      <c r="E81" s="3"/>
    </row>
    <row r="82" spans="1:4" ht="65.25" customHeight="1">
      <c r="A82" s="6">
        <v>1</v>
      </c>
      <c r="B82" s="9" t="s">
        <v>22</v>
      </c>
      <c r="C82" s="12" t="s">
        <v>53</v>
      </c>
      <c r="D82" s="11">
        <f>1185194.86/12</f>
        <v>98766.23833333334</v>
      </c>
    </row>
    <row r="83" spans="1:5" ht="37.5" customHeight="1">
      <c r="A83" s="61" t="s">
        <v>54</v>
      </c>
      <c r="B83" s="61"/>
      <c r="C83" s="61"/>
      <c r="D83" s="61"/>
      <c r="E83" s="3"/>
    </row>
    <row r="84" spans="1:4" ht="47.25" customHeight="1">
      <c r="A84" s="6">
        <v>1</v>
      </c>
      <c r="B84" s="9" t="s">
        <v>22</v>
      </c>
      <c r="C84" s="12" t="s">
        <v>55</v>
      </c>
      <c r="D84" s="11">
        <f>1183010.12/12</f>
        <v>98584.17666666668</v>
      </c>
    </row>
    <row r="85" spans="1:5" ht="36" customHeight="1">
      <c r="A85" s="61" t="s">
        <v>56</v>
      </c>
      <c r="B85" s="61"/>
      <c r="C85" s="61"/>
      <c r="D85" s="61"/>
      <c r="E85" s="3"/>
    </row>
    <row r="86" spans="1:4" ht="47.25" customHeight="1">
      <c r="A86" s="4">
        <v>1</v>
      </c>
      <c r="B86" s="5" t="s">
        <v>22</v>
      </c>
      <c r="C86" s="5" t="s">
        <v>58</v>
      </c>
      <c r="D86" s="11">
        <f>1329526.75/12</f>
        <v>110793.89583333333</v>
      </c>
    </row>
    <row r="87" spans="1:4" ht="47.25" customHeight="1">
      <c r="A87" s="4">
        <v>2</v>
      </c>
      <c r="B87" s="5" t="s">
        <v>4</v>
      </c>
      <c r="C87" s="5" t="s">
        <v>120</v>
      </c>
      <c r="D87" s="11">
        <f>645126.41/12</f>
        <v>53760.53416666667</v>
      </c>
    </row>
    <row r="88" spans="1:4" ht="37.5" customHeight="1">
      <c r="A88" s="4">
        <v>3</v>
      </c>
      <c r="B88" s="20" t="s">
        <v>4</v>
      </c>
      <c r="C88" s="5" t="s">
        <v>97</v>
      </c>
      <c r="D88" s="11">
        <f>728195.59/12</f>
        <v>60682.96583333333</v>
      </c>
    </row>
    <row r="89" spans="1:5" ht="35.25" customHeight="1">
      <c r="A89" s="61" t="s">
        <v>57</v>
      </c>
      <c r="B89" s="61"/>
      <c r="C89" s="61"/>
      <c r="D89" s="61"/>
      <c r="E89" s="3"/>
    </row>
    <row r="90" spans="1:4" ht="47.25" customHeight="1">
      <c r="A90" s="6">
        <v>1</v>
      </c>
      <c r="B90" s="13" t="s">
        <v>22</v>
      </c>
      <c r="C90" s="12" t="s">
        <v>59</v>
      </c>
      <c r="D90" s="14">
        <f>1204843.06/12</f>
        <v>100403.58833333333</v>
      </c>
    </row>
    <row r="91" spans="1:4" ht="37.5" customHeight="1">
      <c r="A91" s="4">
        <v>2</v>
      </c>
      <c r="B91" s="5" t="s">
        <v>73</v>
      </c>
      <c r="C91" s="5" t="s">
        <v>113</v>
      </c>
      <c r="D91" s="8">
        <f>811125.75/12</f>
        <v>67593.8125</v>
      </c>
    </row>
  </sheetData>
  <sheetProtection selectLockedCells="1" selectUnlockedCells="1"/>
  <mergeCells count="26">
    <mergeCell ref="A85:D85"/>
    <mergeCell ref="A89:D89"/>
    <mergeCell ref="A68:D68"/>
    <mergeCell ref="A72:D72"/>
    <mergeCell ref="A75:D75"/>
    <mergeCell ref="A79:D79"/>
    <mergeCell ref="A81:D81"/>
    <mergeCell ref="A83:D83"/>
    <mergeCell ref="A44:D44"/>
    <mergeCell ref="A48:D48"/>
    <mergeCell ref="A52:D52"/>
    <mergeCell ref="A56:D56"/>
    <mergeCell ref="A60:D60"/>
    <mergeCell ref="A63:D63"/>
    <mergeCell ref="A13:D13"/>
    <mergeCell ref="A21:D21"/>
    <mergeCell ref="A25:D25"/>
    <mergeCell ref="A31:D31"/>
    <mergeCell ref="A33:D33"/>
    <mergeCell ref="A38:D38"/>
    <mergeCell ref="A2:D3"/>
    <mergeCell ref="A4:A6"/>
    <mergeCell ref="B4:B6"/>
    <mergeCell ref="C4:C6"/>
    <mergeCell ref="D4:D6"/>
    <mergeCell ref="A7:D7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"/>
  <sheetViews>
    <sheetView tabSelected="1" zoomScale="80" zoomScaleNormal="80" zoomScalePageLayoutView="0" workbookViewId="0" topLeftCell="A1">
      <selection activeCell="F3" sqref="F3"/>
    </sheetView>
  </sheetViews>
  <sheetFormatPr defaultColWidth="10.140625" defaultRowHeight="12.75"/>
  <cols>
    <col min="1" max="1" width="10.421875" style="1" customWidth="1"/>
    <col min="2" max="2" width="49.57421875" style="2" customWidth="1"/>
    <col min="3" max="3" width="45.00390625" style="2" customWidth="1"/>
    <col min="4" max="4" width="37.28125" style="2" customWidth="1"/>
    <col min="5" max="16384" width="10.140625" style="2" customWidth="1"/>
  </cols>
  <sheetData>
    <row r="2" spans="1:4" ht="72.75" customHeight="1">
      <c r="A2" s="56" t="s">
        <v>134</v>
      </c>
      <c r="B2" s="56"/>
      <c r="C2" s="56"/>
      <c r="D2" s="56"/>
    </row>
    <row r="3" spans="1:4" ht="41.25" customHeight="1">
      <c r="A3" s="57" t="s">
        <v>2</v>
      </c>
      <c r="B3" s="57" t="s">
        <v>5</v>
      </c>
      <c r="C3" s="59" t="s">
        <v>0</v>
      </c>
      <c r="D3" s="61" t="s">
        <v>1</v>
      </c>
    </row>
    <row r="4" spans="1:4" ht="17.25" customHeight="1" hidden="1">
      <c r="A4" s="58"/>
      <c r="B4" s="58"/>
      <c r="C4" s="60"/>
      <c r="D4" s="62"/>
    </row>
    <row r="5" spans="1:4" ht="18.75" customHeight="1" hidden="1">
      <c r="A5" s="58"/>
      <c r="B5" s="58"/>
      <c r="C5" s="60"/>
      <c r="D5" s="63"/>
    </row>
    <row r="6" spans="1:4" ht="35.25" customHeight="1">
      <c r="A6" s="4">
        <v>1</v>
      </c>
      <c r="B6" s="24" t="s">
        <v>3</v>
      </c>
      <c r="C6" s="4" t="s">
        <v>104</v>
      </c>
      <c r="D6" s="41">
        <f>958304.41/12</f>
        <v>79858.70083333334</v>
      </c>
    </row>
  </sheetData>
  <sheetProtection selectLockedCells="1" selectUnlockedCells="1"/>
  <mergeCells count="5">
    <mergeCell ref="A2:D2"/>
    <mergeCell ref="A3:A5"/>
    <mergeCell ref="B3:B5"/>
    <mergeCell ref="C3:C5"/>
    <mergeCell ref="D3:D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Бурцева Татьяна Михайловна</dc:creator>
  <cp:keywords/>
  <dc:description/>
  <cp:lastModifiedBy>Пользователь</cp:lastModifiedBy>
  <cp:lastPrinted>2024-05-06T07:14:45Z</cp:lastPrinted>
  <dcterms:created xsi:type="dcterms:W3CDTF">2017-04-06T02:41:37Z</dcterms:created>
  <dcterms:modified xsi:type="dcterms:W3CDTF">2024-05-07T02:37:13Z</dcterms:modified>
  <cp:category/>
  <cp:version/>
  <cp:contentType/>
  <cp:contentStatus/>
</cp:coreProperties>
</file>